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11400" activeTab="1"/>
  </bookViews>
  <sheets>
    <sheet name="Instructions" sheetId="1" r:id="rId1"/>
    <sheet name="Level-3" sheetId="2" r:id="rId2"/>
  </sheets>
  <definedNames/>
  <calcPr fullCalcOnLoad="1"/>
</workbook>
</file>

<file path=xl/comments2.xml><?xml version="1.0" encoding="utf-8"?>
<comments xmlns="http://schemas.openxmlformats.org/spreadsheetml/2006/main">
  <authors>
    <author>TimC</author>
    <author>Craddock, Timothy D</author>
  </authors>
  <commentList>
    <comment ref="J33" authorId="0">
      <text>
        <r>
          <rPr>
            <sz val="9"/>
            <rFont val="Arial Narrow"/>
            <family val="2"/>
          </rPr>
          <t>Decreases with disturbance</t>
        </r>
      </text>
    </comment>
    <comment ref="J36" authorId="0">
      <text>
        <r>
          <rPr>
            <sz val="9"/>
            <rFont val="Arial Narrow"/>
            <family val="2"/>
          </rPr>
          <t>Increases with disturbance</t>
        </r>
      </text>
    </comment>
    <comment ref="M40" authorId="0">
      <text>
        <r>
          <rPr>
            <sz val="9"/>
            <rFont val="Arial Narrow"/>
            <family val="2"/>
          </rPr>
          <t>Decreases with disturbance</t>
        </r>
      </text>
    </comment>
    <comment ref="M41" authorId="0">
      <text>
        <r>
          <rPr>
            <sz val="9"/>
            <rFont val="Arial Narrow"/>
            <family val="2"/>
          </rPr>
          <t>Increases with disturbance</t>
        </r>
      </text>
    </comment>
    <comment ref="J20" authorId="1">
      <text>
        <r>
          <rPr>
            <b/>
            <sz val="9"/>
            <rFont val="Tahoma"/>
            <family val="2"/>
          </rPr>
          <t>Hydrobiidae</t>
        </r>
      </text>
    </comment>
    <comment ref="J21" authorId="1">
      <text>
        <r>
          <rPr>
            <b/>
            <sz val="9"/>
            <rFont val="Tahoma"/>
            <family val="2"/>
          </rPr>
          <t>Lymnaeidae</t>
        </r>
      </text>
    </comment>
  </commentList>
</comments>
</file>

<file path=xl/sharedStrings.xml><?xml version="1.0" encoding="utf-8"?>
<sst xmlns="http://schemas.openxmlformats.org/spreadsheetml/2006/main" count="167" uniqueCount="152">
  <si>
    <t>TV</t>
  </si>
  <si>
    <t>TS</t>
  </si>
  <si>
    <t>Hemiptera</t>
  </si>
  <si>
    <t>Totals</t>
  </si>
  <si>
    <t>Tolerance</t>
  </si>
  <si>
    <t>Count</t>
  </si>
  <si>
    <t>Ephemeroptera</t>
  </si>
  <si>
    <t>Odonata</t>
  </si>
  <si>
    <t>Crustacea</t>
  </si>
  <si>
    <t>Ameletidae</t>
  </si>
  <si>
    <t>Aeshnidae</t>
  </si>
  <si>
    <t xml:space="preserve">Asellidae </t>
  </si>
  <si>
    <t xml:space="preserve">Baetidae </t>
  </si>
  <si>
    <t>Calopterygidae</t>
  </si>
  <si>
    <t>Cambaridae</t>
  </si>
  <si>
    <t>Beatiscidae</t>
  </si>
  <si>
    <t>Coenagrionidae</t>
  </si>
  <si>
    <t>Gammaridae</t>
  </si>
  <si>
    <t>Caenidae</t>
  </si>
  <si>
    <t>Cordulegastridae</t>
  </si>
  <si>
    <t xml:space="preserve">Palaemonidae </t>
  </si>
  <si>
    <t>Ephemerellidae</t>
  </si>
  <si>
    <t xml:space="preserve">Gomphidae </t>
  </si>
  <si>
    <t>Annelida</t>
  </si>
  <si>
    <t>Ephemeridae</t>
  </si>
  <si>
    <t>Lestidae</t>
  </si>
  <si>
    <t xml:space="preserve">Hirudinea </t>
  </si>
  <si>
    <t>Heptageniidae</t>
  </si>
  <si>
    <t xml:space="preserve">Libellulidae </t>
  </si>
  <si>
    <t xml:space="preserve">Nematoda </t>
  </si>
  <si>
    <t>Isonychiidae</t>
  </si>
  <si>
    <t>Coleoptera</t>
  </si>
  <si>
    <t>Nematomorpha</t>
  </si>
  <si>
    <t>Leptophlebiidae</t>
  </si>
  <si>
    <t xml:space="preserve">Chrysomelidae </t>
  </si>
  <si>
    <t>Oligochaeta</t>
  </si>
  <si>
    <t>Potamanthidae</t>
  </si>
  <si>
    <t>Dryopidae</t>
  </si>
  <si>
    <t>Turbellaria</t>
  </si>
  <si>
    <t>Siphlonuridae</t>
  </si>
  <si>
    <t>Dytiscidae</t>
  </si>
  <si>
    <t xml:space="preserve">Turbellaria </t>
  </si>
  <si>
    <t xml:space="preserve">Tricorythidae </t>
  </si>
  <si>
    <t xml:space="preserve">Elmidae </t>
  </si>
  <si>
    <t>Bivalvia</t>
  </si>
  <si>
    <t>Plecoptera</t>
  </si>
  <si>
    <t xml:space="preserve">Gyrinidae </t>
  </si>
  <si>
    <t xml:space="preserve">Corbiculidae </t>
  </si>
  <si>
    <t>Capniidae</t>
  </si>
  <si>
    <t>Haliplidae</t>
  </si>
  <si>
    <t>Sphaeriidae</t>
  </si>
  <si>
    <t>Chloroperlidae</t>
  </si>
  <si>
    <t>Hydrophilidae</t>
  </si>
  <si>
    <t xml:space="preserve">Unionidae </t>
  </si>
  <si>
    <t>Leuctridae</t>
  </si>
  <si>
    <t xml:space="preserve">Psephenidae </t>
  </si>
  <si>
    <t>Gastropoda</t>
  </si>
  <si>
    <t>Nemouridae</t>
  </si>
  <si>
    <t xml:space="preserve">Ptilodactylidae </t>
  </si>
  <si>
    <t>Ancylidae</t>
  </si>
  <si>
    <t>Peltoperlidae</t>
  </si>
  <si>
    <t>Perlidae</t>
  </si>
  <si>
    <t>Belostomatidae</t>
  </si>
  <si>
    <t>Physidae</t>
  </si>
  <si>
    <t xml:space="preserve">Perlodidae </t>
  </si>
  <si>
    <t>Corixidae</t>
  </si>
  <si>
    <t xml:space="preserve">Planorbidae </t>
  </si>
  <si>
    <t>Pteronarcyidae</t>
  </si>
  <si>
    <t>Gerridae</t>
  </si>
  <si>
    <t>Pleuroceridae</t>
  </si>
  <si>
    <t>Taeniopterygidae</t>
  </si>
  <si>
    <t xml:space="preserve">Hydrometridae </t>
  </si>
  <si>
    <t xml:space="preserve">Viviparidae </t>
  </si>
  <si>
    <t>Trichoptera</t>
  </si>
  <si>
    <t>Nepidae</t>
  </si>
  <si>
    <t>Miscellaneous</t>
  </si>
  <si>
    <t>Brachycentridae</t>
  </si>
  <si>
    <t xml:space="preserve">Notonectidae </t>
  </si>
  <si>
    <t xml:space="preserve">Collembola </t>
  </si>
  <si>
    <t>Glossosomatidae</t>
  </si>
  <si>
    <t>Megaloptera</t>
  </si>
  <si>
    <t xml:space="preserve">Lepidoptera </t>
  </si>
  <si>
    <t xml:space="preserve">Helicopsychidae </t>
  </si>
  <si>
    <t>Corydalidae</t>
  </si>
  <si>
    <t>Neuroptera</t>
  </si>
  <si>
    <t>Hydropsychidae</t>
  </si>
  <si>
    <t>Sialidae</t>
  </si>
  <si>
    <t>Hydrachnidae</t>
  </si>
  <si>
    <t xml:space="preserve">Hydroptilidae </t>
  </si>
  <si>
    <t>Diptera</t>
  </si>
  <si>
    <t>Total number</t>
  </si>
  <si>
    <t xml:space="preserve">Lepidostomatidae </t>
  </si>
  <si>
    <t xml:space="preserve">Athericidae </t>
  </si>
  <si>
    <t>Total families</t>
  </si>
  <si>
    <t xml:space="preserve">Leptoceridae </t>
  </si>
  <si>
    <t>Blephariceridae</t>
  </si>
  <si>
    <t>Limnephilidae</t>
  </si>
  <si>
    <t>Ceratopogonidae</t>
  </si>
  <si>
    <t>Richness</t>
  </si>
  <si>
    <t>Molannidae</t>
  </si>
  <si>
    <t>Chironomidae</t>
  </si>
  <si>
    <t>Philopotamidae</t>
  </si>
  <si>
    <t xml:space="preserve">Culicidae </t>
  </si>
  <si>
    <t xml:space="preserve">Phryganeidae </t>
  </si>
  <si>
    <t xml:space="preserve">Dixidae </t>
  </si>
  <si>
    <t>Polycentropodidae</t>
  </si>
  <si>
    <t>Empididae</t>
  </si>
  <si>
    <t>Psychomiidae</t>
  </si>
  <si>
    <t>Psychodidae</t>
  </si>
  <si>
    <t xml:space="preserve">Rhyacophilidae </t>
  </si>
  <si>
    <t xml:space="preserve">Ptychopteridae </t>
  </si>
  <si>
    <t>Composition</t>
  </si>
  <si>
    <t>Uenoidae</t>
  </si>
  <si>
    <t>Simuliidae</t>
  </si>
  <si>
    <t>Total Tolerance Value</t>
  </si>
  <si>
    <t xml:space="preserve">Stratiomyidae </t>
  </si>
  <si>
    <t>West Virginia Save Our Streams</t>
  </si>
  <si>
    <t xml:space="preserve">Syrphidae </t>
  </si>
  <si>
    <t>601 57th Street, SE, Charleston  WV  25304</t>
  </si>
  <si>
    <t>Tabanidae</t>
  </si>
  <si>
    <t>Tipulidae</t>
  </si>
  <si>
    <t>Integrity Rating</t>
  </si>
  <si>
    <t xml:space="preserve"> % Chironomidae</t>
  </si>
  <si>
    <t xml:space="preserve"> % Sensitvie</t>
  </si>
  <si>
    <t xml:space="preserve"> Ephemeroptera Taxa</t>
  </si>
  <si>
    <t xml:space="preserve"> Plecoptera Taxa</t>
  </si>
  <si>
    <t>Additional metrics</t>
  </si>
  <si>
    <t xml:space="preserve"> Trichoptera Taxa</t>
  </si>
  <si>
    <t xml:space="preserve"> Diptera Taxa</t>
  </si>
  <si>
    <t xml:space="preserve"> Long-lived Taxa</t>
  </si>
  <si>
    <t xml:space="preserve"> % Clingers</t>
  </si>
  <si>
    <t xml:space="preserve"> Odonata Taxa</t>
  </si>
  <si>
    <t xml:space="preserve"> Total Taxa</t>
  </si>
  <si>
    <t xml:space="preserve"> EPT Taxa</t>
  </si>
  <si>
    <t xml:space="preserve"> Biotic Index</t>
  </si>
  <si>
    <t xml:space="preserve"> % EPT Abundance</t>
  </si>
  <si>
    <t xml:space="preserve"> % Dominance</t>
  </si>
  <si>
    <t xml:space="preserve"> % Tolerant</t>
  </si>
  <si>
    <t>Insects</t>
  </si>
  <si>
    <t>Non-Insects</t>
  </si>
  <si>
    <t>https://go.wv.gov/sos</t>
  </si>
  <si>
    <t>Bithyniidae</t>
  </si>
  <si>
    <t>% Netspinners</t>
  </si>
  <si>
    <t>Index of Biological Integrity (IBI)</t>
  </si>
  <si>
    <t>Tolerance value</t>
  </si>
  <si>
    <t>Tolerance score</t>
  </si>
  <si>
    <t>Metric Calculations</t>
  </si>
  <si>
    <t>MR</t>
  </si>
  <si>
    <t>MS</t>
  </si>
  <si>
    <t>Metric result</t>
  </si>
  <si>
    <t>Metric score</t>
  </si>
  <si>
    <t xml:space="preserve"> COET Taxa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</si>
</sst>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b/>
      <sz val="9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8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" fontId="51" fillId="0" borderId="11" xfId="0" applyNumberFormat="1" applyFont="1" applyBorder="1" applyAlignment="1" applyProtection="1">
      <alignment horizontal="center" vertical="center"/>
      <protection locked="0"/>
    </xf>
    <xf numFmtId="1" fontId="51" fillId="0" borderId="11" xfId="0" applyNumberFormat="1" applyFont="1" applyBorder="1" applyAlignment="1" applyProtection="1">
      <alignment horizontal="center" vertical="center"/>
      <protection/>
    </xf>
    <xf numFmtId="1" fontId="51" fillId="0" borderId="10" xfId="0" applyNumberFormat="1" applyFont="1" applyBorder="1" applyAlignment="1" applyProtection="1">
      <alignment horizontal="center" vertical="center"/>
      <protection/>
    </xf>
    <xf numFmtId="1" fontId="51" fillId="0" borderId="11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 applyProtection="1">
      <alignment horizontal="center" vertical="center"/>
      <protection locked="0"/>
    </xf>
    <xf numFmtId="1" fontId="51" fillId="0" borderId="12" xfId="0" applyNumberFormat="1" applyFont="1" applyBorder="1" applyAlignment="1" applyProtection="1">
      <alignment horizontal="center" vertical="center"/>
      <protection locked="0"/>
    </xf>
    <xf numFmtId="1" fontId="51" fillId="0" borderId="12" xfId="0" applyNumberFormat="1" applyFont="1" applyBorder="1" applyAlignment="1">
      <alignment horizontal="center" vertical="center"/>
    </xf>
    <xf numFmtId="1" fontId="51" fillId="0" borderId="13" xfId="0" applyNumberFormat="1" applyFont="1" applyBorder="1" applyAlignment="1" applyProtection="1">
      <alignment horizontal="center" vertical="center"/>
      <protection locked="0"/>
    </xf>
    <xf numFmtId="1" fontId="51" fillId="0" borderId="13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 applyProtection="1">
      <alignment horizontal="center" vertical="center"/>
      <protection/>
    </xf>
    <xf numFmtId="1" fontId="52" fillId="7" borderId="10" xfId="0" applyNumberFormat="1" applyFont="1" applyFill="1" applyBorder="1" applyAlignment="1">
      <alignment horizontal="center" vertical="center"/>
    </xf>
    <xf numFmtId="0" fontId="52" fillId="7" borderId="12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164" fontId="26" fillId="0" borderId="10" xfId="53" applyNumberFormat="1" applyFont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1" fontId="51" fillId="7" borderId="10" xfId="0" applyNumberFormat="1" applyFont="1" applyFill="1" applyBorder="1" applyAlignment="1">
      <alignment horizontal="center" vertical="center"/>
    </xf>
    <xf numFmtId="1" fontId="51" fillId="7" borderId="10" xfId="0" applyNumberFormat="1" applyFont="1" applyFill="1" applyBorder="1" applyAlignment="1" applyProtection="1">
      <alignment horizontal="center" vertical="center"/>
      <protection/>
    </xf>
    <xf numFmtId="1" fontId="51" fillId="7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26" fillId="0" borderId="14" xfId="53" applyFont="1" applyBorder="1" applyAlignment="1" applyProtection="1">
      <alignment horizontal="left" vertical="center"/>
      <protection/>
    </xf>
    <xf numFmtId="0" fontId="26" fillId="0" borderId="16" xfId="53" applyFont="1" applyBorder="1" applyAlignment="1" applyProtection="1">
      <alignment horizontal="left" vertical="center"/>
      <protection/>
    </xf>
    <xf numFmtId="0" fontId="52" fillId="7" borderId="14" xfId="0" applyFont="1" applyFill="1" applyBorder="1" applyAlignment="1">
      <alignment horizontal="left" vertical="center"/>
    </xf>
    <xf numFmtId="0" fontId="52" fillId="7" borderId="16" xfId="0" applyFont="1" applyFill="1" applyBorder="1" applyAlignment="1">
      <alignment horizontal="left" vertical="center"/>
    </xf>
    <xf numFmtId="0" fontId="52" fillId="7" borderId="15" xfId="0" applyFont="1" applyFill="1" applyBorder="1" applyAlignment="1">
      <alignment horizontal="left" vertical="center"/>
    </xf>
    <xf numFmtId="0" fontId="52" fillId="7" borderId="14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15" xfId="0" applyFont="1" applyFill="1" applyBorder="1" applyAlignment="1">
      <alignment horizontal="center" vertical="center"/>
    </xf>
    <xf numFmtId="0" fontId="52" fillId="7" borderId="12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center" vertical="center"/>
    </xf>
    <xf numFmtId="0" fontId="52" fillId="7" borderId="18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2" fillId="6" borderId="17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/>
    </xf>
    <xf numFmtId="164" fontId="52" fillId="6" borderId="12" xfId="0" applyNumberFormat="1" applyFont="1" applyFill="1" applyBorder="1" applyAlignment="1">
      <alignment horizontal="center" vertical="center"/>
    </xf>
    <xf numFmtId="164" fontId="52" fillId="6" borderId="11" xfId="0" applyNumberFormat="1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2" fillId="33" borderId="20" xfId="53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 quotePrefix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1" fillId="7" borderId="14" xfId="0" applyFont="1" applyFill="1" applyBorder="1" applyAlignment="1">
      <alignment horizontal="right" vertical="center"/>
    </xf>
    <xf numFmtId="0" fontId="51" fillId="7" borderId="16" xfId="0" applyFont="1" applyFill="1" applyBorder="1" applyAlignment="1">
      <alignment horizontal="right" vertical="center"/>
    </xf>
    <xf numFmtId="0" fontId="51" fillId="7" borderId="15" xfId="0" applyFont="1" applyFill="1" applyBorder="1" applyAlignment="1">
      <alignment horizontal="right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9</xdr:col>
      <xdr:colOff>333375</xdr:colOff>
      <xdr:row>39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52400"/>
          <a:ext cx="5210175" cy="6819900"/>
        </a:xfrm>
        <a:prstGeom prst="rect">
          <a:avLst/>
        </a:prstGeom>
        <a:solidFill>
          <a:srgbClr val="FFFFFF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 this spreadsheet requires identification to family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 and a full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 or standard sub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Enter your counts in the cells that correspond to the correct family.  Not all families that you may collect are included on this spreadsheet; however in some cases you may substitute for a closely related family, especially if  their tolerance value is the same.  This requires a good knowledge of benthic macroinvertebrate families.  The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Stream Condition Index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integrates six different metrics to determine your overall score and integrity rating.  These metrics are described below: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Taxa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Total number of families in your sample; a healthy stream often has a wide variety of organisms (high richness/diversity), with most of the families sensitive to disturbance.  This metric will tend to decrease with stress.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EPT Taxa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Total number of Ephemeroptera, Plecoptera and Trichoptera families; most of the families from these orders are sensitive to disturbance, so in most cases a healthy rock-bottom stream should have a diverse EPT community.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metric will tend to decrease with stress.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Biotic Index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This metric determines the overall tolerance of the community, it is based on a tolerance value for each family that ranges from 1-10; the lower the number the more sensitive the organism is to disturbances.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metric will tend to increase with stress.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EPT Abundance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% of the three most sensitive orders; generally a high percentage of EPTs indicates healthy conditions.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metric will tend to decrease with stress.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Tolerant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% of the most tolerant families (those with a TV value &gt; 6); a high number of tolerant organisms indicates disturbed conditions.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metric will tend to increase with stress.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Dominance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The most dominant family of your sample; usually an overabundance of one or more families indicates disturbed conditions.  This may not be true in some situations, for example limestone streams often have a high number of Amphipods.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metric will tend to increase with stress.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If you have fewer than 100 organisms your stream index score may not correctly represent the condition of the community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476250</xdr:colOff>
      <xdr:row>1</xdr:row>
      <xdr:rowOff>66675</xdr:rowOff>
    </xdr:from>
    <xdr:to>
      <xdr:col>15</xdr:col>
      <xdr:colOff>85725</xdr:colOff>
      <xdr:row>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219075"/>
          <a:ext cx="32670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metric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Ephemeroptera Taxa, Plecoptera Taxa, Trichoptera Taxa, Long-Lived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Taxa, Odonata Taxa, Diptera Taxa, COET Taxa (Coleoptera, Odonata, Ephemeroptera and Trichoptera), % Sensitive, % Chironomidae, % Clingers and % netspinners.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9525</xdr:rowOff>
    </xdr:from>
    <xdr:to>
      <xdr:col>15</xdr:col>
      <xdr:colOff>428625</xdr:colOff>
      <xdr:row>51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6819900"/>
          <a:ext cx="65722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may be instances when families are collected that are not listed above.  In those cases choose a similar family/tolerance value if known, to calculate the metrics.  You should contact the WV Save Our Streams Coordinator to confirm your choice.  Provide as much detail as possible so that family-level identification can be determined.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Certain groups, especailly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Phylum Annelida and a few others the BMIs are not indentified to family-level.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o.wv.gov/sos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.7109375" style="35" customWidth="1"/>
    <col min="2" max="16384" width="9.140625" style="35" customWidth="1"/>
  </cols>
  <sheetData>
    <row r="4" ht="3" customHeight="1"/>
    <row r="9" ht="3" customHeight="1"/>
    <row r="30" ht="3" customHeight="1"/>
    <row r="33" ht="13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0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.7109375" style="1" customWidth="1"/>
    <col min="2" max="2" width="15.8515625" style="1" bestFit="1" customWidth="1"/>
    <col min="3" max="5" width="6.7109375" style="19" customWidth="1"/>
    <col min="6" max="6" width="14.57421875" style="1" bestFit="1" customWidth="1"/>
    <col min="7" max="9" width="6.7109375" style="1" customWidth="1"/>
    <col min="10" max="10" width="13.28125" style="1" bestFit="1" customWidth="1"/>
    <col min="11" max="13" width="6.7109375" style="1" customWidth="1"/>
    <col min="14" max="15" width="8.7109375" style="1" customWidth="1"/>
    <col min="16" max="16" width="6.7109375" style="1" customWidth="1"/>
    <col min="17" max="16384" width="9.140625" style="1" customWidth="1"/>
  </cols>
  <sheetData>
    <row r="1" spans="2:13" ht="12">
      <c r="B1" s="2" t="s">
        <v>138</v>
      </c>
      <c r="C1" s="2" t="s">
        <v>5</v>
      </c>
      <c r="D1" s="2" t="s">
        <v>0</v>
      </c>
      <c r="E1" s="2" t="s">
        <v>1</v>
      </c>
      <c r="F1" s="2" t="s">
        <v>138</v>
      </c>
      <c r="G1" s="2" t="s">
        <v>5</v>
      </c>
      <c r="H1" s="2" t="s">
        <v>0</v>
      </c>
      <c r="I1" s="2" t="s">
        <v>1</v>
      </c>
      <c r="J1" s="2" t="s">
        <v>139</v>
      </c>
      <c r="K1" s="2" t="s">
        <v>5</v>
      </c>
      <c r="L1" s="2" t="s">
        <v>0</v>
      </c>
      <c r="M1" s="2" t="s">
        <v>1</v>
      </c>
    </row>
    <row r="2" spans="2:13" ht="12">
      <c r="B2" s="40" t="s">
        <v>6</v>
      </c>
      <c r="C2" s="41"/>
      <c r="D2" s="42"/>
      <c r="E2" s="34">
        <f>SUM(C3:C14)</f>
        <v>0</v>
      </c>
      <c r="F2" s="40" t="s">
        <v>7</v>
      </c>
      <c r="G2" s="41"/>
      <c r="H2" s="42"/>
      <c r="I2" s="32">
        <f>SUM(G3:G9)</f>
        <v>0</v>
      </c>
      <c r="J2" s="40" t="s">
        <v>8</v>
      </c>
      <c r="K2" s="41"/>
      <c r="L2" s="42"/>
      <c r="M2" s="32">
        <f>SUM(K3:K6)</f>
        <v>0</v>
      </c>
    </row>
    <row r="3" spans="2:13" ht="12">
      <c r="B3" s="22" t="s">
        <v>9</v>
      </c>
      <c r="C3" s="3"/>
      <c r="D3" s="4">
        <v>1</v>
      </c>
      <c r="E3" s="5">
        <f>C3*D3</f>
        <v>0</v>
      </c>
      <c r="F3" s="21" t="s">
        <v>10</v>
      </c>
      <c r="G3" s="3"/>
      <c r="H3" s="6">
        <v>3</v>
      </c>
      <c r="I3" s="7">
        <f>G3*H3</f>
        <v>0</v>
      </c>
      <c r="J3" s="21" t="s">
        <v>11</v>
      </c>
      <c r="K3" s="3"/>
      <c r="L3" s="6">
        <v>8</v>
      </c>
      <c r="M3" s="7">
        <f>K3*L3</f>
        <v>0</v>
      </c>
    </row>
    <row r="4" spans="2:13" ht="12">
      <c r="B4" s="23" t="s">
        <v>12</v>
      </c>
      <c r="C4" s="8"/>
      <c r="D4" s="5">
        <v>4</v>
      </c>
      <c r="E4" s="5">
        <f aca="true" t="shared" si="0" ref="E4:E14">C4*D4</f>
        <v>0</v>
      </c>
      <c r="F4" s="21" t="s">
        <v>13</v>
      </c>
      <c r="G4" s="8"/>
      <c r="H4" s="7">
        <v>6</v>
      </c>
      <c r="I4" s="7">
        <f aca="true" t="shared" si="1" ref="I4:I9">G4*H4</f>
        <v>0</v>
      </c>
      <c r="J4" s="21" t="s">
        <v>14</v>
      </c>
      <c r="K4" s="8"/>
      <c r="L4" s="7">
        <v>5</v>
      </c>
      <c r="M4" s="7">
        <f>K4*L4</f>
        <v>0</v>
      </c>
    </row>
    <row r="5" spans="2:13" ht="12">
      <c r="B5" s="23" t="s">
        <v>15</v>
      </c>
      <c r="C5" s="8"/>
      <c r="D5" s="5">
        <v>4</v>
      </c>
      <c r="E5" s="5">
        <f t="shared" si="0"/>
        <v>0</v>
      </c>
      <c r="F5" s="21" t="s">
        <v>16</v>
      </c>
      <c r="G5" s="8"/>
      <c r="H5" s="7">
        <v>8</v>
      </c>
      <c r="I5" s="7">
        <f t="shared" si="1"/>
        <v>0</v>
      </c>
      <c r="J5" s="21" t="s">
        <v>17</v>
      </c>
      <c r="K5" s="8"/>
      <c r="L5" s="7">
        <v>5</v>
      </c>
      <c r="M5" s="7">
        <f>K5*L5</f>
        <v>0</v>
      </c>
    </row>
    <row r="6" spans="2:13" ht="12">
      <c r="B6" s="23" t="s">
        <v>18</v>
      </c>
      <c r="C6" s="8"/>
      <c r="D6" s="5">
        <v>6</v>
      </c>
      <c r="E6" s="5">
        <f t="shared" si="0"/>
        <v>0</v>
      </c>
      <c r="F6" s="21" t="s">
        <v>19</v>
      </c>
      <c r="G6" s="8"/>
      <c r="H6" s="7">
        <v>5</v>
      </c>
      <c r="I6" s="7">
        <f t="shared" si="1"/>
        <v>0</v>
      </c>
      <c r="J6" s="21" t="s">
        <v>20</v>
      </c>
      <c r="K6" s="9"/>
      <c r="L6" s="10">
        <v>5</v>
      </c>
      <c r="M6" s="7">
        <f>K6*L6</f>
        <v>0</v>
      </c>
    </row>
    <row r="7" spans="2:13" ht="12">
      <c r="B7" s="23" t="s">
        <v>21</v>
      </c>
      <c r="C7" s="8"/>
      <c r="D7" s="5">
        <v>3</v>
      </c>
      <c r="E7" s="5">
        <f t="shared" si="0"/>
        <v>0</v>
      </c>
      <c r="F7" s="21" t="s">
        <v>22</v>
      </c>
      <c r="G7" s="8"/>
      <c r="H7" s="7">
        <v>4</v>
      </c>
      <c r="I7" s="7">
        <f t="shared" si="1"/>
        <v>0</v>
      </c>
      <c r="J7" s="40" t="s">
        <v>23</v>
      </c>
      <c r="K7" s="41"/>
      <c r="L7" s="42"/>
      <c r="M7" s="32">
        <f>SUM(K8:K11)</f>
        <v>0</v>
      </c>
    </row>
    <row r="8" spans="2:13" ht="12">
      <c r="B8" s="23" t="s">
        <v>24</v>
      </c>
      <c r="C8" s="8"/>
      <c r="D8" s="5">
        <v>4</v>
      </c>
      <c r="E8" s="5">
        <f t="shared" si="0"/>
        <v>0</v>
      </c>
      <c r="F8" s="21" t="s">
        <v>25</v>
      </c>
      <c r="G8" s="8"/>
      <c r="H8" s="7">
        <v>9</v>
      </c>
      <c r="I8" s="7">
        <f t="shared" si="1"/>
        <v>0</v>
      </c>
      <c r="J8" s="21" t="s">
        <v>26</v>
      </c>
      <c r="K8" s="3"/>
      <c r="L8" s="6">
        <v>8</v>
      </c>
      <c r="M8" s="7">
        <f>K8*L8</f>
        <v>0</v>
      </c>
    </row>
    <row r="9" spans="2:13" ht="12">
      <c r="B9" s="23" t="s">
        <v>27</v>
      </c>
      <c r="C9" s="8"/>
      <c r="D9" s="5">
        <v>4</v>
      </c>
      <c r="E9" s="5">
        <f t="shared" si="0"/>
        <v>0</v>
      </c>
      <c r="F9" s="21" t="s">
        <v>28</v>
      </c>
      <c r="G9" s="9"/>
      <c r="H9" s="10">
        <v>9</v>
      </c>
      <c r="I9" s="7">
        <f t="shared" si="1"/>
        <v>0</v>
      </c>
      <c r="J9" s="21" t="s">
        <v>29</v>
      </c>
      <c r="K9" s="8"/>
      <c r="L9" s="7">
        <v>10</v>
      </c>
      <c r="M9" s="7">
        <f>K9*L9</f>
        <v>0</v>
      </c>
    </row>
    <row r="10" spans="2:13" ht="12">
      <c r="B10" s="23" t="s">
        <v>30</v>
      </c>
      <c r="C10" s="8"/>
      <c r="D10" s="5">
        <v>2</v>
      </c>
      <c r="E10" s="5">
        <f t="shared" si="0"/>
        <v>0</v>
      </c>
      <c r="F10" s="40" t="s">
        <v>31</v>
      </c>
      <c r="G10" s="41"/>
      <c r="H10" s="42"/>
      <c r="I10" s="32">
        <f>SUM(G11:G19)</f>
        <v>0</v>
      </c>
      <c r="J10" s="21" t="s">
        <v>32</v>
      </c>
      <c r="K10" s="8"/>
      <c r="L10" s="7">
        <v>10</v>
      </c>
      <c r="M10" s="7">
        <f>K10*L10</f>
        <v>0</v>
      </c>
    </row>
    <row r="11" spans="2:13" ht="12">
      <c r="B11" s="23" t="s">
        <v>33</v>
      </c>
      <c r="C11" s="8"/>
      <c r="D11" s="5">
        <v>3</v>
      </c>
      <c r="E11" s="5">
        <f t="shared" si="0"/>
        <v>0</v>
      </c>
      <c r="F11" s="21" t="s">
        <v>34</v>
      </c>
      <c r="G11" s="3"/>
      <c r="H11" s="6">
        <v>5</v>
      </c>
      <c r="I11" s="7">
        <f>G11*H11</f>
        <v>0</v>
      </c>
      <c r="J11" s="21" t="s">
        <v>35</v>
      </c>
      <c r="K11" s="9"/>
      <c r="L11" s="10">
        <v>10</v>
      </c>
      <c r="M11" s="7">
        <f>K11*L11</f>
        <v>0</v>
      </c>
    </row>
    <row r="12" spans="2:13" ht="12">
      <c r="B12" s="23" t="s">
        <v>36</v>
      </c>
      <c r="C12" s="8"/>
      <c r="D12" s="5">
        <v>5</v>
      </c>
      <c r="E12" s="5">
        <f t="shared" si="0"/>
        <v>0</v>
      </c>
      <c r="F12" s="21" t="s">
        <v>37</v>
      </c>
      <c r="G12" s="8"/>
      <c r="H12" s="7">
        <v>5</v>
      </c>
      <c r="I12" s="7">
        <f aca="true" t="shared" si="2" ref="I12:I19">G12*H12</f>
        <v>0</v>
      </c>
      <c r="J12" s="40" t="s">
        <v>38</v>
      </c>
      <c r="K12" s="41"/>
      <c r="L12" s="42"/>
      <c r="M12" s="32">
        <f>SUM(K13)</f>
        <v>0</v>
      </c>
    </row>
    <row r="13" spans="2:13" ht="12">
      <c r="B13" s="23" t="s">
        <v>39</v>
      </c>
      <c r="C13" s="8"/>
      <c r="D13" s="5">
        <v>6</v>
      </c>
      <c r="E13" s="5">
        <f t="shared" si="0"/>
        <v>0</v>
      </c>
      <c r="F13" s="21" t="s">
        <v>40</v>
      </c>
      <c r="G13" s="8"/>
      <c r="H13" s="7">
        <v>6</v>
      </c>
      <c r="I13" s="7">
        <f t="shared" si="2"/>
        <v>0</v>
      </c>
      <c r="J13" s="21" t="s">
        <v>41</v>
      </c>
      <c r="K13" s="11"/>
      <c r="L13" s="12">
        <v>7</v>
      </c>
      <c r="M13" s="7">
        <f>K13*L13</f>
        <v>0</v>
      </c>
    </row>
    <row r="14" spans="2:13" ht="12">
      <c r="B14" s="24" t="s">
        <v>42</v>
      </c>
      <c r="C14" s="9"/>
      <c r="D14" s="13">
        <v>5</v>
      </c>
      <c r="E14" s="5">
        <f t="shared" si="0"/>
        <v>0</v>
      </c>
      <c r="F14" s="21" t="s">
        <v>43</v>
      </c>
      <c r="G14" s="8"/>
      <c r="H14" s="7">
        <v>4</v>
      </c>
      <c r="I14" s="7">
        <f t="shared" si="2"/>
        <v>0</v>
      </c>
      <c r="J14" s="40" t="s">
        <v>44</v>
      </c>
      <c r="K14" s="41"/>
      <c r="L14" s="42"/>
      <c r="M14" s="32">
        <f>SUM(K15:K17)</f>
        <v>0</v>
      </c>
    </row>
    <row r="15" spans="2:13" ht="12">
      <c r="B15" s="40" t="s">
        <v>45</v>
      </c>
      <c r="C15" s="41"/>
      <c r="D15" s="42"/>
      <c r="E15" s="33">
        <f>SUM(C16:C24)</f>
        <v>0</v>
      </c>
      <c r="F15" s="21" t="s">
        <v>46</v>
      </c>
      <c r="G15" s="8"/>
      <c r="H15" s="7">
        <v>5</v>
      </c>
      <c r="I15" s="7">
        <f t="shared" si="2"/>
        <v>0</v>
      </c>
      <c r="J15" s="21" t="s">
        <v>47</v>
      </c>
      <c r="K15" s="3"/>
      <c r="L15" s="6">
        <v>8</v>
      </c>
      <c r="M15" s="7">
        <f>K15*L15</f>
        <v>0</v>
      </c>
    </row>
    <row r="16" spans="2:13" ht="12">
      <c r="B16" s="22" t="s">
        <v>48</v>
      </c>
      <c r="C16" s="3"/>
      <c r="D16" s="4">
        <v>2</v>
      </c>
      <c r="E16" s="5">
        <f>C16*D16</f>
        <v>0</v>
      </c>
      <c r="F16" s="21" t="s">
        <v>49</v>
      </c>
      <c r="G16" s="8"/>
      <c r="H16" s="7">
        <v>6</v>
      </c>
      <c r="I16" s="7">
        <f t="shared" si="2"/>
        <v>0</v>
      </c>
      <c r="J16" s="21" t="s">
        <v>50</v>
      </c>
      <c r="K16" s="8"/>
      <c r="L16" s="7">
        <v>5</v>
      </c>
      <c r="M16" s="7">
        <f>K16*L16</f>
        <v>0</v>
      </c>
    </row>
    <row r="17" spans="2:13" ht="12">
      <c r="B17" s="23" t="s">
        <v>51</v>
      </c>
      <c r="C17" s="8"/>
      <c r="D17" s="5">
        <v>1</v>
      </c>
      <c r="E17" s="5">
        <f aca="true" t="shared" si="3" ref="E17:E24">C17*D17</f>
        <v>0</v>
      </c>
      <c r="F17" s="21" t="s">
        <v>52</v>
      </c>
      <c r="G17" s="8"/>
      <c r="H17" s="7">
        <v>7</v>
      </c>
      <c r="I17" s="7">
        <f t="shared" si="2"/>
        <v>0</v>
      </c>
      <c r="J17" s="21" t="s">
        <v>53</v>
      </c>
      <c r="K17" s="9"/>
      <c r="L17" s="10">
        <v>4</v>
      </c>
      <c r="M17" s="7">
        <f>K17*L17</f>
        <v>0</v>
      </c>
    </row>
    <row r="18" spans="2:13" ht="12">
      <c r="B18" s="23" t="s">
        <v>54</v>
      </c>
      <c r="C18" s="8"/>
      <c r="D18" s="5">
        <v>2</v>
      </c>
      <c r="E18" s="5">
        <f t="shared" si="3"/>
        <v>0</v>
      </c>
      <c r="F18" s="21" t="s">
        <v>55</v>
      </c>
      <c r="G18" s="8"/>
      <c r="H18" s="7">
        <v>4</v>
      </c>
      <c r="I18" s="7">
        <f t="shared" si="2"/>
        <v>0</v>
      </c>
      <c r="J18" s="40" t="s">
        <v>56</v>
      </c>
      <c r="K18" s="41"/>
      <c r="L18" s="42"/>
      <c r="M18" s="32">
        <f>SUM(K19:K24)</f>
        <v>0</v>
      </c>
    </row>
    <row r="19" spans="2:13" ht="12">
      <c r="B19" s="23" t="s">
        <v>57</v>
      </c>
      <c r="C19" s="8"/>
      <c r="D19" s="5">
        <v>2</v>
      </c>
      <c r="E19" s="5">
        <f t="shared" si="3"/>
        <v>0</v>
      </c>
      <c r="F19" s="21" t="s">
        <v>58</v>
      </c>
      <c r="G19" s="9"/>
      <c r="H19" s="10">
        <v>5</v>
      </c>
      <c r="I19" s="7">
        <f t="shared" si="2"/>
        <v>0</v>
      </c>
      <c r="J19" s="21" t="s">
        <v>59</v>
      </c>
      <c r="K19" s="3"/>
      <c r="L19" s="6">
        <v>8</v>
      </c>
      <c r="M19" s="7">
        <f aca="true" t="shared" si="4" ref="M19:M24">K19*L19</f>
        <v>0</v>
      </c>
    </row>
    <row r="20" spans="2:13" ht="12">
      <c r="B20" s="23" t="s">
        <v>60</v>
      </c>
      <c r="C20" s="8"/>
      <c r="D20" s="5">
        <v>2</v>
      </c>
      <c r="E20" s="5">
        <f t="shared" si="3"/>
        <v>0</v>
      </c>
      <c r="F20" s="40" t="s">
        <v>2</v>
      </c>
      <c r="G20" s="41"/>
      <c r="H20" s="42"/>
      <c r="I20" s="32">
        <f>SUM(G21:G26)</f>
        <v>0</v>
      </c>
      <c r="J20" s="21" t="s">
        <v>141</v>
      </c>
      <c r="K20" s="8"/>
      <c r="L20" s="7">
        <v>4</v>
      </c>
      <c r="M20" s="7">
        <f t="shared" si="4"/>
        <v>0</v>
      </c>
    </row>
    <row r="21" spans="2:13" ht="12">
      <c r="B21" s="23" t="s">
        <v>61</v>
      </c>
      <c r="C21" s="8"/>
      <c r="D21" s="5">
        <v>1</v>
      </c>
      <c r="E21" s="5">
        <f t="shared" si="3"/>
        <v>0</v>
      </c>
      <c r="F21" s="21" t="s">
        <v>62</v>
      </c>
      <c r="G21" s="3"/>
      <c r="H21" s="6">
        <v>10</v>
      </c>
      <c r="I21" s="7">
        <f aca="true" t="shared" si="5" ref="I21:I26">G21*H21</f>
        <v>0</v>
      </c>
      <c r="J21" s="21" t="s">
        <v>63</v>
      </c>
      <c r="K21" s="8"/>
      <c r="L21" s="7">
        <v>8</v>
      </c>
      <c r="M21" s="7">
        <f t="shared" si="4"/>
        <v>0</v>
      </c>
    </row>
    <row r="22" spans="2:13" ht="12">
      <c r="B22" s="23" t="s">
        <v>64</v>
      </c>
      <c r="C22" s="8"/>
      <c r="D22" s="5">
        <v>2</v>
      </c>
      <c r="E22" s="5">
        <f t="shared" si="3"/>
        <v>0</v>
      </c>
      <c r="F22" s="21" t="s">
        <v>65</v>
      </c>
      <c r="G22" s="8"/>
      <c r="H22" s="7">
        <v>8</v>
      </c>
      <c r="I22" s="7">
        <f t="shared" si="5"/>
        <v>0</v>
      </c>
      <c r="J22" s="21" t="s">
        <v>66</v>
      </c>
      <c r="K22" s="8"/>
      <c r="L22" s="7">
        <v>7</v>
      </c>
      <c r="M22" s="7">
        <f t="shared" si="4"/>
        <v>0</v>
      </c>
    </row>
    <row r="23" spans="2:13" ht="12">
      <c r="B23" s="23" t="s">
        <v>67</v>
      </c>
      <c r="C23" s="8"/>
      <c r="D23" s="5">
        <v>1</v>
      </c>
      <c r="E23" s="5">
        <f t="shared" si="3"/>
        <v>0</v>
      </c>
      <c r="F23" s="21" t="s">
        <v>68</v>
      </c>
      <c r="G23" s="8"/>
      <c r="H23" s="7">
        <v>10</v>
      </c>
      <c r="I23" s="7">
        <f t="shared" si="5"/>
        <v>0</v>
      </c>
      <c r="J23" s="21" t="s">
        <v>69</v>
      </c>
      <c r="K23" s="8"/>
      <c r="L23" s="7">
        <v>5</v>
      </c>
      <c r="M23" s="7">
        <f t="shared" si="4"/>
        <v>0</v>
      </c>
    </row>
    <row r="24" spans="2:13" ht="12">
      <c r="B24" s="24" t="s">
        <v>70</v>
      </c>
      <c r="C24" s="9"/>
      <c r="D24" s="13">
        <v>2</v>
      </c>
      <c r="E24" s="5">
        <f t="shared" si="3"/>
        <v>0</v>
      </c>
      <c r="F24" s="21" t="s">
        <v>71</v>
      </c>
      <c r="G24" s="8"/>
      <c r="H24" s="7">
        <v>8</v>
      </c>
      <c r="I24" s="7">
        <f t="shared" si="5"/>
        <v>0</v>
      </c>
      <c r="J24" s="21" t="s">
        <v>72</v>
      </c>
      <c r="K24" s="9"/>
      <c r="L24" s="10">
        <v>6</v>
      </c>
      <c r="M24" s="7">
        <f t="shared" si="4"/>
        <v>0</v>
      </c>
    </row>
    <row r="25" spans="2:13" ht="12">
      <c r="B25" s="40" t="s">
        <v>73</v>
      </c>
      <c r="C25" s="41"/>
      <c r="D25" s="42"/>
      <c r="E25" s="33">
        <f>SUM(C26:C40)</f>
        <v>0</v>
      </c>
      <c r="F25" s="21" t="s">
        <v>74</v>
      </c>
      <c r="G25" s="8"/>
      <c r="H25" s="7">
        <v>8</v>
      </c>
      <c r="I25" s="7">
        <f t="shared" si="5"/>
        <v>0</v>
      </c>
      <c r="J25" s="40" t="s">
        <v>75</v>
      </c>
      <c r="K25" s="41"/>
      <c r="L25" s="42"/>
      <c r="M25" s="32">
        <f>SUM(K26:K29)</f>
        <v>0</v>
      </c>
    </row>
    <row r="26" spans="2:13" ht="12">
      <c r="B26" s="22" t="s">
        <v>76</v>
      </c>
      <c r="C26" s="3"/>
      <c r="D26" s="4">
        <v>1</v>
      </c>
      <c r="E26" s="5">
        <f>C26*D26</f>
        <v>0</v>
      </c>
      <c r="F26" s="21" t="s">
        <v>77</v>
      </c>
      <c r="G26" s="9"/>
      <c r="H26" s="10">
        <v>8</v>
      </c>
      <c r="I26" s="7">
        <f t="shared" si="5"/>
        <v>0</v>
      </c>
      <c r="J26" s="21" t="s">
        <v>78</v>
      </c>
      <c r="K26" s="3"/>
      <c r="L26" s="6">
        <v>7</v>
      </c>
      <c r="M26" s="7">
        <f>K26*L26</f>
        <v>0</v>
      </c>
    </row>
    <row r="27" spans="2:13" ht="12">
      <c r="B27" s="23" t="s">
        <v>79</v>
      </c>
      <c r="C27" s="8"/>
      <c r="D27" s="5">
        <v>1</v>
      </c>
      <c r="E27" s="5">
        <f aca="true" t="shared" si="6" ref="E27:E40">C27*D27</f>
        <v>0</v>
      </c>
      <c r="F27" s="40" t="s">
        <v>80</v>
      </c>
      <c r="G27" s="41"/>
      <c r="H27" s="42"/>
      <c r="I27" s="32">
        <f>SUM(G28:G29)</f>
        <v>0</v>
      </c>
      <c r="J27" s="21" t="s">
        <v>81</v>
      </c>
      <c r="K27" s="8"/>
      <c r="L27" s="7">
        <v>5</v>
      </c>
      <c r="M27" s="7">
        <f>K27*L27</f>
        <v>0</v>
      </c>
    </row>
    <row r="28" spans="2:13" ht="12">
      <c r="B28" s="23" t="s">
        <v>82</v>
      </c>
      <c r="C28" s="8"/>
      <c r="D28" s="5">
        <v>3</v>
      </c>
      <c r="E28" s="5">
        <f t="shared" si="6"/>
        <v>0</v>
      </c>
      <c r="F28" s="21" t="s">
        <v>83</v>
      </c>
      <c r="G28" s="3"/>
      <c r="H28" s="6">
        <v>4</v>
      </c>
      <c r="I28" s="7">
        <f>G28*H28</f>
        <v>0</v>
      </c>
      <c r="J28" s="21" t="s">
        <v>84</v>
      </c>
      <c r="K28" s="8"/>
      <c r="L28" s="7">
        <v>5</v>
      </c>
      <c r="M28" s="7">
        <f>K28*L28</f>
        <v>0</v>
      </c>
    </row>
    <row r="29" spans="2:13" ht="12">
      <c r="B29" s="23" t="s">
        <v>85</v>
      </c>
      <c r="C29" s="8"/>
      <c r="D29" s="5">
        <v>5</v>
      </c>
      <c r="E29" s="5">
        <f t="shared" si="6"/>
        <v>0</v>
      </c>
      <c r="F29" s="21" t="s">
        <v>86</v>
      </c>
      <c r="G29" s="9"/>
      <c r="H29" s="10">
        <v>6</v>
      </c>
      <c r="I29" s="7">
        <f>G29*H29</f>
        <v>0</v>
      </c>
      <c r="J29" s="21" t="s">
        <v>87</v>
      </c>
      <c r="K29" s="8"/>
      <c r="L29" s="7">
        <v>7</v>
      </c>
      <c r="M29" s="7">
        <f>K29*L29</f>
        <v>0</v>
      </c>
    </row>
    <row r="30" spans="2:13" ht="12">
      <c r="B30" s="23" t="s">
        <v>88</v>
      </c>
      <c r="C30" s="8"/>
      <c r="D30" s="5">
        <v>4</v>
      </c>
      <c r="E30" s="5">
        <f t="shared" si="6"/>
        <v>0</v>
      </c>
      <c r="F30" s="40" t="s">
        <v>89</v>
      </c>
      <c r="G30" s="41"/>
      <c r="H30" s="42"/>
      <c r="I30" s="32">
        <f>SUM(G31:G44)</f>
        <v>0</v>
      </c>
      <c r="J30" s="46" t="s">
        <v>3</v>
      </c>
      <c r="K30" s="43" t="s">
        <v>90</v>
      </c>
      <c r="L30" s="45"/>
      <c r="M30" s="14">
        <f>SUM(C3:C14,C16:C24,C26:C40,G3:G9,G11:G19,G21:G26,G28:G29,G31:G44,K3:K6,K8:K11,K13,K15:K17,K19:K24,K26:K29)</f>
        <v>0</v>
      </c>
    </row>
    <row r="31" spans="2:13" ht="12">
      <c r="B31" s="23" t="s">
        <v>91</v>
      </c>
      <c r="C31" s="8"/>
      <c r="D31" s="5">
        <v>1</v>
      </c>
      <c r="E31" s="5">
        <f t="shared" si="6"/>
        <v>0</v>
      </c>
      <c r="F31" s="21" t="s">
        <v>92</v>
      </c>
      <c r="G31" s="3"/>
      <c r="H31" s="6">
        <v>2</v>
      </c>
      <c r="I31" s="7">
        <f aca="true" t="shared" si="7" ref="I31:I44">G31*H31</f>
        <v>0</v>
      </c>
      <c r="J31" s="47"/>
      <c r="K31" s="48" t="s">
        <v>93</v>
      </c>
      <c r="L31" s="49"/>
      <c r="M31" s="15">
        <f>COUNTA(K26:K29,K19:K24,K15:K17,K13,K8:K11,K3:K6,G3:G9,G11:G19,G21:G26,G28:G29,G31:G44,C26:C40,C16:C24,C3:C14)</f>
        <v>0</v>
      </c>
    </row>
    <row r="32" spans="2:16" ht="12">
      <c r="B32" s="23" t="s">
        <v>94</v>
      </c>
      <c r="C32" s="8"/>
      <c r="D32" s="5">
        <v>4</v>
      </c>
      <c r="E32" s="5">
        <f t="shared" si="6"/>
        <v>0</v>
      </c>
      <c r="F32" s="21" t="s">
        <v>95</v>
      </c>
      <c r="G32" s="8"/>
      <c r="H32" s="7">
        <v>1</v>
      </c>
      <c r="I32" s="7">
        <f t="shared" si="7"/>
        <v>0</v>
      </c>
      <c r="J32" s="50" t="s">
        <v>146</v>
      </c>
      <c r="K32" s="51"/>
      <c r="L32" s="51"/>
      <c r="M32" s="51"/>
      <c r="N32" s="51"/>
      <c r="O32" s="51"/>
      <c r="P32" s="52"/>
    </row>
    <row r="33" spans="2:16" ht="12">
      <c r="B33" s="23" t="s">
        <v>96</v>
      </c>
      <c r="C33" s="8"/>
      <c r="D33" s="5">
        <v>4</v>
      </c>
      <c r="E33" s="5">
        <f t="shared" si="6"/>
        <v>0</v>
      </c>
      <c r="F33" s="21" t="s">
        <v>97</v>
      </c>
      <c r="G33" s="8"/>
      <c r="H33" s="7">
        <v>6</v>
      </c>
      <c r="I33" s="7">
        <f t="shared" si="7"/>
        <v>0</v>
      </c>
      <c r="J33" s="43" t="s">
        <v>98</v>
      </c>
      <c r="K33" s="45"/>
      <c r="L33" s="30" t="s">
        <v>147</v>
      </c>
      <c r="M33" s="30" t="s">
        <v>148</v>
      </c>
      <c r="N33" s="43" t="s">
        <v>126</v>
      </c>
      <c r="O33" s="44"/>
      <c r="P33" s="45"/>
    </row>
    <row r="34" spans="2:16" ht="12">
      <c r="B34" s="23" t="s">
        <v>99</v>
      </c>
      <c r="C34" s="8"/>
      <c r="D34" s="5">
        <v>3</v>
      </c>
      <c r="E34" s="5">
        <f t="shared" si="6"/>
        <v>0</v>
      </c>
      <c r="F34" s="21" t="s">
        <v>100</v>
      </c>
      <c r="G34" s="8"/>
      <c r="H34" s="7">
        <v>8</v>
      </c>
      <c r="I34" s="7">
        <f t="shared" si="7"/>
        <v>0</v>
      </c>
      <c r="J34" s="53" t="s">
        <v>132</v>
      </c>
      <c r="K34" s="53"/>
      <c r="L34" s="7">
        <f>M31</f>
        <v>0</v>
      </c>
      <c r="M34" s="29">
        <f>IF((L34/21*100)&gt;100,100,L34/21*100)</f>
        <v>0</v>
      </c>
      <c r="N34" s="36" t="s">
        <v>124</v>
      </c>
      <c r="O34" s="37"/>
      <c r="P34" s="7">
        <f>COUNTA(C3:C14)</f>
        <v>0</v>
      </c>
    </row>
    <row r="35" spans="2:16" ht="12">
      <c r="B35" s="23" t="s">
        <v>101</v>
      </c>
      <c r="C35" s="8"/>
      <c r="D35" s="5">
        <v>3</v>
      </c>
      <c r="E35" s="5">
        <f t="shared" si="6"/>
        <v>0</v>
      </c>
      <c r="F35" s="21" t="s">
        <v>102</v>
      </c>
      <c r="G35" s="8"/>
      <c r="H35" s="7">
        <v>10</v>
      </c>
      <c r="I35" s="7">
        <f t="shared" si="7"/>
        <v>0</v>
      </c>
      <c r="J35" s="53" t="s">
        <v>133</v>
      </c>
      <c r="K35" s="53"/>
      <c r="L35" s="7">
        <f>COUNTA(C3:C14,C16:C24,C26:C40)</f>
        <v>0</v>
      </c>
      <c r="M35" s="29">
        <f>IF((L35/14*100)&gt;100,100,L35/14*100)</f>
        <v>0</v>
      </c>
      <c r="N35" s="36" t="s">
        <v>125</v>
      </c>
      <c r="O35" s="37"/>
      <c r="P35" s="7">
        <f>COUNTA(C16:C24)</f>
        <v>0</v>
      </c>
    </row>
    <row r="36" spans="2:16" ht="12">
      <c r="B36" s="23" t="s">
        <v>103</v>
      </c>
      <c r="C36" s="8"/>
      <c r="D36" s="5">
        <v>4</v>
      </c>
      <c r="E36" s="5">
        <f t="shared" si="6"/>
        <v>0</v>
      </c>
      <c r="F36" s="21" t="s">
        <v>104</v>
      </c>
      <c r="G36" s="8"/>
      <c r="H36" s="7">
        <v>4</v>
      </c>
      <c r="I36" s="7">
        <f t="shared" si="7"/>
        <v>0</v>
      </c>
      <c r="J36" s="43" t="s">
        <v>4</v>
      </c>
      <c r="K36" s="45"/>
      <c r="L36" s="30" t="s">
        <v>147</v>
      </c>
      <c r="M36" s="30" t="s">
        <v>148</v>
      </c>
      <c r="N36" s="36" t="s">
        <v>127</v>
      </c>
      <c r="O36" s="37"/>
      <c r="P36" s="7">
        <f>COUNTA(C26:C40)</f>
        <v>0</v>
      </c>
    </row>
    <row r="37" spans="2:16" ht="12">
      <c r="B37" s="23" t="s">
        <v>105</v>
      </c>
      <c r="C37" s="8"/>
      <c r="D37" s="5">
        <v>5</v>
      </c>
      <c r="E37" s="5">
        <f t="shared" si="6"/>
        <v>0</v>
      </c>
      <c r="F37" s="21" t="s">
        <v>106</v>
      </c>
      <c r="G37" s="8"/>
      <c r="H37" s="7">
        <v>7</v>
      </c>
      <c r="I37" s="7">
        <f t="shared" si="7"/>
        <v>0</v>
      </c>
      <c r="J37" s="36" t="s">
        <v>134</v>
      </c>
      <c r="K37" s="37"/>
      <c r="L37" s="16" t="e">
        <f>E41/M30</f>
        <v>#DIV/0!</v>
      </c>
      <c r="M37" s="29" t="e">
        <f>IF((10-L37)/6.8*100&gt;100,100,(10-L37)/6.8*100)</f>
        <v>#DIV/0!</v>
      </c>
      <c r="N37" s="36" t="s">
        <v>129</v>
      </c>
      <c r="O37" s="37"/>
      <c r="P37" s="7">
        <f>COUNTA(C8,C12,C21:C23,C17,C26,C29,C31,C33,C34,C36,C39,G3:G9,G28:G29,G42:G44,G37,K27,K19:K24,K15:K17,K8,K11,K3:K6,G21:G26)</f>
        <v>0</v>
      </c>
    </row>
    <row r="38" spans="2:16" ht="12">
      <c r="B38" s="23" t="s">
        <v>107</v>
      </c>
      <c r="C38" s="8"/>
      <c r="D38" s="5">
        <v>3</v>
      </c>
      <c r="E38" s="5">
        <f t="shared" si="6"/>
        <v>0</v>
      </c>
      <c r="F38" s="21" t="s">
        <v>108</v>
      </c>
      <c r="G38" s="8"/>
      <c r="H38" s="7">
        <v>10</v>
      </c>
      <c r="I38" s="7">
        <f t="shared" si="7"/>
        <v>0</v>
      </c>
      <c r="J38" s="36" t="s">
        <v>137</v>
      </c>
      <c r="K38" s="37"/>
      <c r="L38" s="17" t="e">
        <f>SUM(C13,G5,G8:G9,G17,G21:G26,G34:G35,G37:G39,G41:G42,K3,K8:K11,K13,K15,K21:K22,K26,K29)/M30*100</f>
        <v>#DIV/0!</v>
      </c>
      <c r="M38" s="29" t="e">
        <f>IF((100-L38)/98*100&gt;100,100,(100-L38)/98*100)</f>
        <v>#DIV/0!</v>
      </c>
      <c r="N38" s="36" t="s">
        <v>131</v>
      </c>
      <c r="O38" s="37"/>
      <c r="P38" s="7">
        <f>COUNTA(G3:G9)</f>
        <v>0</v>
      </c>
    </row>
    <row r="39" spans="2:16" ht="12">
      <c r="B39" s="23" t="s">
        <v>109</v>
      </c>
      <c r="C39" s="8"/>
      <c r="D39" s="5">
        <v>3</v>
      </c>
      <c r="E39" s="5">
        <f t="shared" si="6"/>
        <v>0</v>
      </c>
      <c r="F39" s="21" t="s">
        <v>110</v>
      </c>
      <c r="G39" s="8"/>
      <c r="H39" s="7">
        <v>8</v>
      </c>
      <c r="I39" s="7">
        <f t="shared" si="7"/>
        <v>0</v>
      </c>
      <c r="J39" s="43" t="s">
        <v>111</v>
      </c>
      <c r="K39" s="45"/>
      <c r="L39" s="30" t="s">
        <v>147</v>
      </c>
      <c r="M39" s="30" t="s">
        <v>148</v>
      </c>
      <c r="N39" s="36" t="s">
        <v>128</v>
      </c>
      <c r="O39" s="37"/>
      <c r="P39" s="7">
        <f>COUNTA(G31:G44)</f>
        <v>0</v>
      </c>
    </row>
    <row r="40" spans="2:16" ht="12">
      <c r="B40" s="24" t="s">
        <v>112</v>
      </c>
      <c r="C40" s="8"/>
      <c r="D40" s="5">
        <v>4</v>
      </c>
      <c r="E40" s="5">
        <f t="shared" si="6"/>
        <v>0</v>
      </c>
      <c r="F40" s="21" t="s">
        <v>113</v>
      </c>
      <c r="G40" s="8"/>
      <c r="H40" s="7">
        <v>6</v>
      </c>
      <c r="I40" s="7">
        <f t="shared" si="7"/>
        <v>0</v>
      </c>
      <c r="J40" s="71" t="s">
        <v>135</v>
      </c>
      <c r="K40" s="71"/>
      <c r="L40" s="17" t="e">
        <f>SUM(C26:C40,C16:C24,C3:C14)/M30*100</f>
        <v>#DIV/0!</v>
      </c>
      <c r="M40" s="29" t="e">
        <f>IF((L40/90*100)&gt;100,100,L40/90*100)</f>
        <v>#DIV/0!</v>
      </c>
      <c r="N40" s="36" t="s">
        <v>151</v>
      </c>
      <c r="O40" s="37"/>
      <c r="P40" s="7">
        <f>COUNTA(C3:C14,C26:C40,G3:G9,G11:G19)</f>
        <v>0</v>
      </c>
    </row>
    <row r="41" spans="2:16" ht="12">
      <c r="B41" s="72" t="s">
        <v>114</v>
      </c>
      <c r="C41" s="73"/>
      <c r="D41" s="74"/>
      <c r="E41" s="32">
        <f>SUM(E3:E14,E16:E24,E26:E40,I31:I44,I28:I29,I21:I26,I11:I19,I3:I9,M3:M6,M8:M11,M13,M15:M17,M19:M24,M26:M29)</f>
        <v>0</v>
      </c>
      <c r="F41" s="21" t="s">
        <v>115</v>
      </c>
      <c r="G41" s="8"/>
      <c r="H41" s="7">
        <v>7</v>
      </c>
      <c r="I41" s="7">
        <f t="shared" si="7"/>
        <v>0</v>
      </c>
      <c r="J41" s="71" t="s">
        <v>136</v>
      </c>
      <c r="K41" s="71"/>
      <c r="L41" s="17" t="e">
        <f>MAX(K26:K29,K19:K24,K15:K17,K13,K8:K11,K3:K6,G3:G9,G11:G19,G21:G26,G28:G29,G31:G44,C26:C40,C16:C24,C3:C14)/M30*100</f>
        <v>#DIV/0!</v>
      </c>
      <c r="M41" s="29" t="e">
        <f>IF((100-L41)/81.4*100&gt;100,100,(100-L41)/81.4*100)</f>
        <v>#DIV/0!</v>
      </c>
      <c r="N41" s="36" t="s">
        <v>123</v>
      </c>
      <c r="O41" s="37"/>
      <c r="P41" s="17" t="e">
        <f>SUM(C3,C7,C9:C10,C13,C16:C24,C26:C28,C30:C32,C34:C35,C38:C40,G3,G18,G28,G31:G32)/M30*100</f>
        <v>#DIV/0!</v>
      </c>
    </row>
    <row r="42" spans="2:16" ht="12">
      <c r="B42" s="75" t="s">
        <v>116</v>
      </c>
      <c r="C42" s="76"/>
      <c r="D42" s="76"/>
      <c r="E42" s="77"/>
      <c r="F42" s="21" t="s">
        <v>117</v>
      </c>
      <c r="G42" s="8"/>
      <c r="H42" s="7">
        <v>10</v>
      </c>
      <c r="I42" s="7">
        <f t="shared" si="7"/>
        <v>0</v>
      </c>
      <c r="J42" s="54" t="s">
        <v>143</v>
      </c>
      <c r="K42" s="55"/>
      <c r="L42" s="56"/>
      <c r="M42" s="60" t="e">
        <f>AVERAGE(M33:M34,M36:M37,M39:M40)</f>
        <v>#DIV/0!</v>
      </c>
      <c r="N42" s="36" t="s">
        <v>122</v>
      </c>
      <c r="O42" s="37"/>
      <c r="P42" s="17" t="e">
        <f>G34/M30*100</f>
        <v>#DIV/0!</v>
      </c>
    </row>
    <row r="43" spans="2:16" ht="12">
      <c r="B43" s="62" t="s">
        <v>118</v>
      </c>
      <c r="C43" s="63"/>
      <c r="D43" s="63"/>
      <c r="E43" s="64"/>
      <c r="F43" s="21" t="s">
        <v>119</v>
      </c>
      <c r="G43" s="8"/>
      <c r="H43" s="7">
        <v>6</v>
      </c>
      <c r="I43" s="7">
        <f t="shared" si="7"/>
        <v>0</v>
      </c>
      <c r="J43" s="57"/>
      <c r="K43" s="58"/>
      <c r="L43" s="59"/>
      <c r="M43" s="61"/>
      <c r="N43" s="36" t="s">
        <v>130</v>
      </c>
      <c r="O43" s="37"/>
      <c r="P43" s="18" t="e">
        <f>SUM(C3,C7,C9,C11,C16:C24,C26:C27,C31:C34,C40,G14,G18,G32,G40,K19:K24,K15:K17)/M30*100</f>
        <v>#DIV/0!</v>
      </c>
    </row>
    <row r="44" spans="2:16" ht="12.75">
      <c r="B44" s="65" t="s">
        <v>140</v>
      </c>
      <c r="C44" s="66"/>
      <c r="D44" s="66"/>
      <c r="E44" s="67"/>
      <c r="F44" s="24" t="s">
        <v>120</v>
      </c>
      <c r="G44" s="8"/>
      <c r="H44" s="7">
        <v>3</v>
      </c>
      <c r="I44" s="7">
        <f t="shared" si="7"/>
        <v>0</v>
      </c>
      <c r="J44" s="68" t="s">
        <v>121</v>
      </c>
      <c r="K44" s="69"/>
      <c r="L44" s="70" t="e">
        <f>IF(M42&gt;85,"Optimal",IF(M42&gt;=70,"Suboptimal",IF(M42&gt;=50,"Marginal",IF(M42&lt;50,"Poor"))))</f>
        <v>#DIV/0!</v>
      </c>
      <c r="M44" s="70"/>
      <c r="N44" s="38" t="s">
        <v>142</v>
      </c>
      <c r="O44" s="39"/>
      <c r="P44" s="25" t="e">
        <f>SUM(C29,C35,C36,C37,C38)/M30*100</f>
        <v>#DIV/0!</v>
      </c>
    </row>
    <row r="45" ht="7.5" customHeight="1"/>
    <row r="46" spans="2:3" s="27" customFormat="1" ht="11.25">
      <c r="B46" s="28" t="s">
        <v>0</v>
      </c>
      <c r="C46" s="27" t="s">
        <v>144</v>
      </c>
    </row>
    <row r="47" spans="2:3" s="27" customFormat="1" ht="11.25">
      <c r="B47" s="28" t="s">
        <v>1</v>
      </c>
      <c r="C47" s="27" t="s">
        <v>145</v>
      </c>
    </row>
    <row r="48" spans="2:5" s="26" customFormat="1" ht="11.25">
      <c r="B48" s="31" t="s">
        <v>147</v>
      </c>
      <c r="C48" s="27" t="s">
        <v>149</v>
      </c>
      <c r="D48" s="20"/>
      <c r="E48" s="20"/>
    </row>
    <row r="49" spans="2:5" s="26" customFormat="1" ht="11.25">
      <c r="B49" s="31" t="s">
        <v>148</v>
      </c>
      <c r="C49" s="27" t="s">
        <v>150</v>
      </c>
      <c r="D49" s="20"/>
      <c r="E49" s="20"/>
    </row>
    <row r="50" spans="3:5" s="26" customFormat="1" ht="11.25">
      <c r="C50" s="20"/>
      <c r="D50" s="20"/>
      <c r="E50" s="20"/>
    </row>
  </sheetData>
  <sheetProtection password="DDF9" sheet="1" objects="1" scenarios="1"/>
  <mergeCells count="47">
    <mergeCell ref="J33:K33"/>
    <mergeCell ref="J36:K36"/>
    <mergeCell ref="B43:E43"/>
    <mergeCell ref="B44:E44"/>
    <mergeCell ref="J44:K44"/>
    <mergeCell ref="L44:M44"/>
    <mergeCell ref="J40:K40"/>
    <mergeCell ref="B41:D41"/>
    <mergeCell ref="J41:K41"/>
    <mergeCell ref="B42:E42"/>
    <mergeCell ref="J34:K34"/>
    <mergeCell ref="J35:K35"/>
    <mergeCell ref="J37:K37"/>
    <mergeCell ref="J38:K38"/>
    <mergeCell ref="J42:L43"/>
    <mergeCell ref="M42:M43"/>
    <mergeCell ref="J39:K39"/>
    <mergeCell ref="F27:H27"/>
    <mergeCell ref="F30:H30"/>
    <mergeCell ref="J30:J31"/>
    <mergeCell ref="K30:L30"/>
    <mergeCell ref="K31:L31"/>
    <mergeCell ref="J32:P32"/>
    <mergeCell ref="J25:L25"/>
    <mergeCell ref="B2:D2"/>
    <mergeCell ref="F2:H2"/>
    <mergeCell ref="J2:L2"/>
    <mergeCell ref="J7:L7"/>
    <mergeCell ref="F10:H10"/>
    <mergeCell ref="J12:L12"/>
    <mergeCell ref="N44:O44"/>
    <mergeCell ref="J14:L14"/>
    <mergeCell ref="B15:D15"/>
    <mergeCell ref="N33:P33"/>
    <mergeCell ref="N36:O36"/>
    <mergeCell ref="N42:O42"/>
    <mergeCell ref="N43:O43"/>
    <mergeCell ref="J18:L18"/>
    <mergeCell ref="F20:H20"/>
    <mergeCell ref="B25:D25"/>
    <mergeCell ref="N38:O38"/>
    <mergeCell ref="N39:O39"/>
    <mergeCell ref="N34:O34"/>
    <mergeCell ref="N35:O35"/>
    <mergeCell ref="N40:O40"/>
    <mergeCell ref="N41:O41"/>
    <mergeCell ref="N37:O37"/>
  </mergeCells>
  <hyperlinks>
    <hyperlink ref="B44" r:id="rId1" display="https://go.wv.gov/sos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tcraddock</dc:creator>
  <cp:keywords/>
  <dc:description/>
  <cp:lastModifiedBy>Craddock, Timothy D</cp:lastModifiedBy>
  <cp:lastPrinted>2021-10-27T19:24:39Z</cp:lastPrinted>
  <dcterms:created xsi:type="dcterms:W3CDTF">2010-02-25T21:40:54Z</dcterms:created>
  <dcterms:modified xsi:type="dcterms:W3CDTF">2021-11-10T19:05:15Z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Craddock, Tim</vt:lpwstr>
  </property>
  <property fmtid="{D5CDD505-2E9C-101B-9397-08002B2CF9AE}" pid="5" name="display_urn:schemas-microsoft-com:office:office#Author">
    <vt:lpwstr>Craddock, Tim</vt:lpwstr>
  </property>
</Properties>
</file>